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საბიუჯეტო განაცხადი 2020-2023\"/>
    </mc:Choice>
  </mc:AlternateContent>
  <bookViews>
    <workbookView xWindow="0" yWindow="0" windowWidth="28800" windowHeight="11730" tabRatio="601" activeTab="2"/>
  </bookViews>
  <sheets>
    <sheet name="ც.ა." sheetId="5" r:id="rId1"/>
    <sheet name="რეგიონალური" sheetId="6" r:id="rId2"/>
    <sheet name="ერთიანად აპარატი და პროგრამა" sheetId="8" r:id="rId3"/>
  </sheets>
  <definedNames>
    <definedName name="_xlnm._FilterDatabase" localSheetId="0" hidden="1">ც.ა.!$A$5:$I$61</definedName>
    <definedName name="_xlnm.Print_Area" localSheetId="0">ც.ა.!$B$4:$I$61</definedName>
    <definedName name="_xlnm.Print_Titles" localSheetId="0">ც.ა.!$5:$5</definedName>
  </definedNames>
  <calcPr calcId="152511"/>
</workbook>
</file>

<file path=xl/calcChain.xml><?xml version="1.0" encoding="utf-8"?>
<calcChain xmlns="http://schemas.openxmlformats.org/spreadsheetml/2006/main">
  <c r="L16" i="8" l="1"/>
  <c r="L14" i="8" l="1"/>
  <c r="L3" i="8"/>
  <c r="M16" i="8" l="1"/>
  <c r="M21" i="8" s="1"/>
  <c r="M3" i="8"/>
  <c r="I8" i="6" l="1"/>
  <c r="P22" i="8"/>
  <c r="M14" i="8" l="1"/>
  <c r="M12" i="8"/>
  <c r="M24" i="8"/>
  <c r="M9" i="8"/>
  <c r="L21" i="8" l="1"/>
  <c r="I9" i="8"/>
  <c r="I16" i="8"/>
  <c r="I3" i="8" l="1"/>
  <c r="I14" i="8"/>
  <c r="I12" i="8"/>
  <c r="H16" i="8"/>
  <c r="H12" i="8"/>
  <c r="H3" i="8"/>
  <c r="D3" i="8"/>
  <c r="I21" i="8" l="1"/>
  <c r="I25" i="8" s="1"/>
  <c r="H21" i="8"/>
  <c r="D22" i="8"/>
  <c r="E22" i="8"/>
  <c r="E2" i="8"/>
  <c r="I8" i="5"/>
  <c r="I6" i="6"/>
  <c r="I7" i="6"/>
  <c r="H9" i="6"/>
  <c r="D8" i="5" l="1"/>
  <c r="D7" i="6"/>
  <c r="D6" i="6" s="1"/>
  <c r="H7" i="5" l="1"/>
  <c r="G7" i="5"/>
  <c r="H17" i="5"/>
  <c r="G17" i="5"/>
  <c r="H15" i="5"/>
  <c r="G15" i="5"/>
  <c r="G13" i="5"/>
  <c r="H13" i="5"/>
  <c r="H11" i="5"/>
  <c r="H9" i="5" s="1"/>
  <c r="G18" i="6" l="1"/>
  <c r="C4" i="8" l="1"/>
  <c r="C24" i="8"/>
  <c r="C16" i="8"/>
  <c r="C14" i="8"/>
  <c r="E16" i="8"/>
  <c r="D16" i="8"/>
  <c r="E14" i="8"/>
  <c r="D14" i="8"/>
  <c r="E12" i="8"/>
  <c r="D12" i="8"/>
  <c r="E9" i="8"/>
  <c r="E3" i="8" s="1"/>
  <c r="C22" i="8" l="1"/>
  <c r="H16" i="6" l="1"/>
  <c r="G17" i="6"/>
  <c r="G16" i="6"/>
  <c r="G15" i="6"/>
  <c r="H15" i="6" s="1"/>
  <c r="G12" i="6"/>
  <c r="H12" i="6" s="1"/>
  <c r="G11" i="6"/>
  <c r="H11" i="6" s="1"/>
  <c r="F14" i="6"/>
  <c r="D14" i="6"/>
  <c r="G13" i="6"/>
  <c r="G10" i="6"/>
  <c r="D9" i="6"/>
  <c r="H39" i="5"/>
  <c r="H49" i="5"/>
  <c r="G49" i="5"/>
  <c r="G39" i="5"/>
  <c r="H25" i="5"/>
  <c r="H28" i="5"/>
  <c r="H31" i="5"/>
  <c r="H35" i="5"/>
  <c r="H45" i="5"/>
  <c r="H55" i="5"/>
  <c r="H30" i="5"/>
  <c r="H29" i="5"/>
  <c r="H27" i="5"/>
  <c r="H26" i="5"/>
  <c r="H23" i="5"/>
  <c r="H20" i="5"/>
  <c r="H13" i="6" l="1"/>
  <c r="G14" i="6"/>
  <c r="G9" i="6"/>
  <c r="H10" i="6"/>
  <c r="H17" i="6"/>
  <c r="H18" i="6"/>
  <c r="G25" i="5"/>
  <c r="G28" i="5"/>
  <c r="G55" i="5"/>
  <c r="G30" i="5"/>
  <c r="G29" i="5"/>
  <c r="G27" i="5"/>
  <c r="G26" i="5"/>
  <c r="G24" i="5"/>
  <c r="H24" i="5" s="1"/>
  <c r="H22" i="5" s="1"/>
  <c r="G23" i="5"/>
  <c r="G21" i="5"/>
  <c r="H21" i="5" s="1"/>
  <c r="H19" i="5" s="1"/>
  <c r="G20" i="5"/>
  <c r="G18" i="5"/>
  <c r="H18" i="5" s="1"/>
  <c r="F28" i="5"/>
  <c r="D28" i="5"/>
  <c r="F25" i="5"/>
  <c r="D25" i="5"/>
  <c r="F22" i="5"/>
  <c r="D22" i="5"/>
  <c r="F19" i="5"/>
  <c r="D19" i="5"/>
  <c r="D16" i="5"/>
  <c r="H16" i="5" l="1"/>
  <c r="H14" i="5" s="1"/>
  <c r="G16" i="5"/>
  <c r="G14" i="5" s="1"/>
  <c r="G22" i="5"/>
  <c r="G19" i="5"/>
  <c r="H14" i="6"/>
  <c r="D14" i="5"/>
  <c r="D12" i="5" s="1"/>
  <c r="D6" i="5" s="1"/>
  <c r="F16" i="5"/>
  <c r="F14" i="5" s="1"/>
  <c r="F12" i="5" s="1"/>
  <c r="F60" i="5"/>
  <c r="F61" i="5"/>
  <c r="F59" i="5"/>
  <c r="F57" i="5"/>
  <c r="F56" i="5"/>
  <c r="F53" i="5"/>
  <c r="F54" i="5"/>
  <c r="F52" i="5"/>
  <c r="F50" i="5"/>
  <c r="F47" i="5"/>
  <c r="F48" i="5"/>
  <c r="F46" i="5"/>
  <c r="F43" i="5"/>
  <c r="G43" i="5" s="1"/>
  <c r="F44" i="5"/>
  <c r="G44" i="5" s="1"/>
  <c r="F42" i="5"/>
  <c r="G42" i="5" s="1"/>
  <c r="F40" i="5"/>
  <c r="F37" i="5"/>
  <c r="F38" i="5"/>
  <c r="F36" i="5"/>
  <c r="F32" i="5"/>
  <c r="H12" i="5" l="1"/>
  <c r="H6" i="5" s="1"/>
  <c r="I6" i="5" s="1"/>
  <c r="G12" i="5"/>
  <c r="G6" i="5" s="1"/>
  <c r="G60" i="5"/>
  <c r="H60" i="5" s="1"/>
  <c r="G61" i="5"/>
  <c r="G59" i="5"/>
  <c r="H59" i="5" s="1"/>
  <c r="G57" i="5"/>
  <c r="H57" i="5" s="1"/>
  <c r="G56" i="5"/>
  <c r="G53" i="5"/>
  <c r="H53" i="5" s="1"/>
  <c r="G54" i="5"/>
  <c r="H54" i="5" s="1"/>
  <c r="G52" i="5"/>
  <c r="G50" i="5"/>
  <c r="G47" i="5"/>
  <c r="G48" i="5"/>
  <c r="H48" i="5" s="1"/>
  <c r="G46" i="5"/>
  <c r="H46" i="5" s="1"/>
  <c r="H43" i="5"/>
  <c r="H44" i="5"/>
  <c r="G40" i="5"/>
  <c r="H40" i="5" s="1"/>
  <c r="G37" i="5"/>
  <c r="G38" i="5"/>
  <c r="H38" i="5" s="1"/>
  <c r="G36" i="5"/>
  <c r="H36" i="5" s="1"/>
  <c r="G33" i="5"/>
  <c r="G34" i="5"/>
  <c r="H34" i="5" s="1"/>
  <c r="G32" i="5"/>
  <c r="G11" i="5"/>
  <c r="G10" i="5"/>
  <c r="H10" i="5" s="1"/>
  <c r="H33" i="5" l="1"/>
  <c r="G31" i="5"/>
  <c r="H47" i="5"/>
  <c r="G45" i="5"/>
  <c r="G35" i="5"/>
  <c r="G41" i="5"/>
  <c r="G51" i="5"/>
  <c r="H52" i="5"/>
  <c r="H51" i="5" s="1"/>
  <c r="G58" i="5"/>
  <c r="H42" i="5"/>
  <c r="H41" i="5" s="1"/>
  <c r="G9" i="5"/>
  <c r="H50" i="5"/>
  <c r="H56" i="5"/>
  <c r="H32" i="5"/>
  <c r="H37" i="5"/>
  <c r="H61" i="5"/>
  <c r="H58" i="5" s="1"/>
  <c r="D9" i="5"/>
  <c r="D31" i="5"/>
  <c r="D35" i="5"/>
  <c r="D41" i="5"/>
  <c r="D45" i="5"/>
  <c r="D51" i="5"/>
  <c r="D55" i="5"/>
  <c r="D58" i="5"/>
  <c r="D39" i="5" l="1"/>
  <c r="D49" i="5"/>
</calcChain>
</file>

<file path=xl/comments1.xml><?xml version="1.0" encoding="utf-8"?>
<comments xmlns="http://schemas.openxmlformats.org/spreadsheetml/2006/main">
  <authors>
    <author>Maia Gotiashvili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1 500 000 - პროგრამით, დაახლოვებით 200 000 აპარატიდან (მ.შ. შტატიანი თანამშრომლების ანაზღაურება)</t>
        </r>
      </text>
    </comment>
  </commentList>
</comments>
</file>

<file path=xl/sharedStrings.xml><?xml version="1.0" encoding="utf-8"?>
<sst xmlns="http://schemas.openxmlformats.org/spreadsheetml/2006/main" count="119" uniqueCount="76">
  <si>
    <t>I</t>
  </si>
  <si>
    <t>II</t>
  </si>
  <si>
    <t>III</t>
  </si>
  <si>
    <t>ხელმძღვანელობა</t>
  </si>
  <si>
    <t>ადმინისტრაციული დეპარტამენტი</t>
  </si>
  <si>
    <t>დეპარტამენტის უფროსი</t>
  </si>
  <si>
    <t>სამმართველოს უფროსი</t>
  </si>
  <si>
    <t>შესყიდვების სამმართველო</t>
  </si>
  <si>
    <t>მთავარი სპეციალისტი</t>
  </si>
  <si>
    <t>საფინანსო სამმართველო</t>
  </si>
  <si>
    <t>მატერიალური უზრუნველყოფის სამმართველო</t>
  </si>
  <si>
    <t>N</t>
  </si>
  <si>
    <t>პრესმდივანი</t>
  </si>
  <si>
    <t>იურიდიული სამმართველო</t>
  </si>
  <si>
    <t>დირექტორი</t>
  </si>
  <si>
    <t>დირექტორის მოადგილე</t>
  </si>
  <si>
    <t>სამართლებრივი უზრუნველყოფის, საზოგადოებასთან და დონორებთან ურთიერთობის დეპარტამენტი</t>
  </si>
  <si>
    <t>საზოგადოებასთან და დონორებთან ურთიერთობის სამმართველო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</si>
  <si>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</si>
  <si>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</si>
  <si>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</si>
  <si>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</si>
  <si>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</si>
  <si>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</si>
  <si>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</si>
  <si>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</si>
  <si>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</si>
  <si>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 xml:space="preserve"> საშტატო ნუსხა და სახელფასო ფონდი</t>
  </si>
  <si>
    <t>მონიტორინგისა და ზედამხედველობის დეპარტამენტი</t>
  </si>
  <si>
    <t>მთავარი  სპეციალისტი</t>
  </si>
  <si>
    <t>ინსპექტირების დეპარტამენტი</t>
  </si>
  <si>
    <t>შრომის უსაფრთხოების სამმართველო</t>
  </si>
  <si>
    <t>შრომის უფლებების სამმართველო</t>
  </si>
  <si>
    <t>იძულებითი შრომის და შრომითი ექსპლოატაციის სამმართველო</t>
  </si>
  <si>
    <t>სამშენებლო ზედამხედველობის განყოფილება</t>
  </si>
  <si>
    <t>განყოფილების უფროსი</t>
  </si>
  <si>
    <t>ინსპექტორი</t>
  </si>
  <si>
    <t>სამმართელოს უფროსი</t>
  </si>
  <si>
    <t>სხვა ეკონომიკური საქმიანობის ზედამხედველობის განყოფილება</t>
  </si>
  <si>
    <t>V</t>
  </si>
  <si>
    <t xml:space="preserve"> ადამიანური რესურსების, საქმისწარმოების და ინფორმაციული ტექნოლოგიების სამმართველო</t>
  </si>
  <si>
    <t>სამმართველოს უფროსი/მთავარი ბუღალტერი</t>
  </si>
  <si>
    <t xml:space="preserve"> საშტატო ნუსხა და სახელფასო ფონდი </t>
  </si>
  <si>
    <t>იმერეთის რეგიონალური ოფისი</t>
  </si>
  <si>
    <t>უფროსი</t>
  </si>
  <si>
    <t>აჭარის რეგიონალური ოფისი</t>
  </si>
  <si>
    <t>საქონელი და მომსახურება</t>
  </si>
  <si>
    <t>მ.შ. მივლინება</t>
  </si>
  <si>
    <t>საკანცელარიო საქონელი</t>
  </si>
  <si>
    <t xml:space="preserve">კომუნალური და სხვა ოფისის შენახვის ხარჯები </t>
  </si>
  <si>
    <t>რეგიონების ოფისის ქირის და სხვა შენახვის ხარჯები</t>
  </si>
  <si>
    <t>წარმომადგენლობითი ხარჯები</t>
  </si>
  <si>
    <t>ტრანსპორტის მოვლა-შენახვის ხარჯები და საწვავი</t>
  </si>
  <si>
    <t>სხვა ხარჯები</t>
  </si>
  <si>
    <t>ავტომანქანების დაზღვევა</t>
  </si>
  <si>
    <t>სოციალური უზრუნველყოფა</t>
  </si>
  <si>
    <t>ბიულეტინი, დეკრეტული</t>
  </si>
  <si>
    <t>არაფინანსური აქტივების ზრდა</t>
  </si>
  <si>
    <t>საოფისე ტექნიკა და ინვენტარი (500 ლარამდე)</t>
  </si>
  <si>
    <t>საოფისე ტექნიკა და ინვენტარი (500 ზევით)</t>
  </si>
  <si>
    <t>ავტომობილების შეძენა</t>
  </si>
  <si>
    <t>ჯამი</t>
  </si>
  <si>
    <t>პროგრამა</t>
  </si>
  <si>
    <t>აპარატი</t>
  </si>
  <si>
    <t>არსებული</t>
  </si>
  <si>
    <t>შტატ.შრომის ანაზღაურება</t>
  </si>
  <si>
    <t>მ.შ.შტატგარ.ხელშეკრულებით</t>
  </si>
  <si>
    <t>სამთომოპოვებითი მრეწველობის ზედამხედველობის განყოფილება</t>
  </si>
  <si>
    <t>შტატგარეშე შრომის ანაზღაურება</t>
  </si>
  <si>
    <t>მ.შ. შტატგაშ. შრომის ანაზღ(ინსპ)</t>
  </si>
  <si>
    <t xml:space="preserve">შტატიან ადმინ ხელშ.  </t>
  </si>
  <si>
    <t>შტატ. თანამშრომლ</t>
  </si>
  <si>
    <t>პროგრამა ჭერში</t>
  </si>
  <si>
    <t>აპარატი ჭერში</t>
  </si>
  <si>
    <t>პროგრამა ჭერს ზემოთ</t>
  </si>
  <si>
    <t>აპარატი ჭერს ზემოთ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</si>
</sst>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₾_-;\-* #,##0.00\ _₾_-;_-* &quot;-&quot;??\ _₾_-;_-@_-"/>
    <numFmt numFmtId="166" formatCode="#,##0.0"/>
  </numFmts>
  <fonts count="25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name val="Arial"/>
    </font>
    <font>
      <b/>
      <sz val="16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6"/>
      <name val="Arial"/>
      <family val="2"/>
      <charset val="204"/>
    </font>
    <font>
      <i/>
      <u/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  <xf numFmtId="165" fontId="17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166" fontId="0" fillId="5" borderId="1" xfId="0" applyNumberForma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9" fillId="0" borderId="1" xfId="0" applyFont="1" applyBorder="1" applyAlignment="1">
      <alignment vertical="center"/>
    </xf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65" fontId="18" fillId="0" borderId="1" xfId="4" applyFont="1" applyBorder="1" applyAlignment="1">
      <alignment vertical="center"/>
    </xf>
    <xf numFmtId="164" fontId="18" fillId="0" borderId="1" xfId="0" applyNumberFormat="1" applyFont="1" applyBorder="1"/>
    <xf numFmtId="165" fontId="0" fillId="0" borderId="1" xfId="4" applyFont="1" applyBorder="1" applyAlignment="1">
      <alignment horizontal="center" vertical="center"/>
    </xf>
    <xf numFmtId="0" fontId="1" fillId="0" borderId="1" xfId="0" applyFont="1" applyBorder="1"/>
    <xf numFmtId="165" fontId="0" fillId="0" borderId="1" xfId="4" applyFont="1" applyBorder="1" applyAlignment="1">
      <alignment vertical="center"/>
    </xf>
    <xf numFmtId="164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165" fontId="20" fillId="0" borderId="1" xfId="4" applyFont="1" applyBorder="1" applyAlignment="1">
      <alignment vertical="center"/>
    </xf>
    <xf numFmtId="165" fontId="0" fillId="0" borderId="0" xfId="4" applyFont="1"/>
    <xf numFmtId="3" fontId="14" fillId="0" borderId="3" xfId="0" applyNumberFormat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/>
    <xf numFmtId="166" fontId="11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0" fontId="3" fillId="8" borderId="0" xfId="0" applyFont="1" applyFill="1"/>
    <xf numFmtId="166" fontId="1" fillId="8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3" fontId="14" fillId="9" borderId="3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0" fontId="18" fillId="10" borderId="1" xfId="0" applyFont="1" applyFill="1" applyBorder="1"/>
    <xf numFmtId="165" fontId="18" fillId="10" borderId="1" xfId="0" applyNumberFormat="1" applyFont="1" applyFill="1" applyBorder="1" applyAlignment="1">
      <alignment vertical="center"/>
    </xf>
    <xf numFmtId="164" fontId="18" fillId="10" borderId="1" xfId="0" applyNumberFormat="1" applyFont="1" applyFill="1" applyBorder="1"/>
    <xf numFmtId="0" fontId="18" fillId="10" borderId="0" xfId="0" applyFont="1" applyFill="1"/>
    <xf numFmtId="0" fontId="18" fillId="11" borderId="1" xfId="0" applyFont="1" applyFill="1" applyBorder="1" applyAlignment="1">
      <alignment horizontal="center"/>
    </xf>
    <xf numFmtId="0" fontId="18" fillId="11" borderId="1" xfId="0" applyFont="1" applyFill="1" applyBorder="1"/>
    <xf numFmtId="165" fontId="18" fillId="11" borderId="1" xfId="4" applyFont="1" applyFill="1" applyBorder="1" applyAlignment="1">
      <alignment vertical="center"/>
    </xf>
    <xf numFmtId="165" fontId="18" fillId="11" borderId="1" xfId="0" applyNumberFormat="1" applyFont="1" applyFill="1" applyBorder="1"/>
    <xf numFmtId="0" fontId="18" fillId="11" borderId="0" xfId="0" applyFont="1" applyFill="1"/>
    <xf numFmtId="0" fontId="18" fillId="12" borderId="1" xfId="0" applyFont="1" applyFill="1" applyBorder="1" applyAlignment="1">
      <alignment horizontal="center"/>
    </xf>
    <xf numFmtId="0" fontId="18" fillId="12" borderId="1" xfId="0" applyFont="1" applyFill="1" applyBorder="1"/>
    <xf numFmtId="165" fontId="18" fillId="12" borderId="1" xfId="4" applyFont="1" applyFill="1" applyBorder="1" applyAlignment="1">
      <alignment vertical="center"/>
    </xf>
    <xf numFmtId="165" fontId="18" fillId="12" borderId="1" xfId="0" applyNumberFormat="1" applyFont="1" applyFill="1" applyBorder="1"/>
    <xf numFmtId="0" fontId="18" fillId="12" borderId="0" xfId="0" applyFont="1" applyFill="1"/>
    <xf numFmtId="0" fontId="18" fillId="13" borderId="1" xfId="0" applyFont="1" applyFill="1" applyBorder="1" applyAlignment="1">
      <alignment horizontal="center"/>
    </xf>
    <xf numFmtId="0" fontId="18" fillId="13" borderId="1" xfId="0" applyFont="1" applyFill="1" applyBorder="1"/>
    <xf numFmtId="165" fontId="18" fillId="13" borderId="1" xfId="4" applyFont="1" applyFill="1" applyBorder="1" applyAlignment="1">
      <alignment vertical="center"/>
    </xf>
    <xf numFmtId="0" fontId="18" fillId="13" borderId="0" xfId="0" applyFont="1" applyFill="1"/>
    <xf numFmtId="4" fontId="18" fillId="0" borderId="1" xfId="0" applyNumberFormat="1" applyFont="1" applyBorder="1" applyAlignment="1">
      <alignment horizontal="center"/>
    </xf>
    <xf numFmtId="2" fontId="18" fillId="10" borderId="1" xfId="0" applyNumberFormat="1" applyFont="1" applyFill="1" applyBorder="1"/>
    <xf numFmtId="2" fontId="18" fillId="11" borderId="1" xfId="0" applyNumberFormat="1" applyFont="1" applyFill="1" applyBorder="1"/>
    <xf numFmtId="164" fontId="18" fillId="13" borderId="1" xfId="0" applyNumberFormat="1" applyFont="1" applyFill="1" applyBorder="1"/>
    <xf numFmtId="165" fontId="0" fillId="0" borderId="1" xfId="4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0" fillId="0" borderId="1" xfId="4" applyFont="1" applyBorder="1" applyAlignment="1">
      <alignment horizontal="right"/>
    </xf>
    <xf numFmtId="2" fontId="18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8" fillId="11" borderId="1" xfId="0" applyNumberFormat="1" applyFont="1" applyFill="1" applyBorder="1" applyAlignment="1">
      <alignment horizontal="right"/>
    </xf>
    <xf numFmtId="165" fontId="18" fillId="12" borderId="1" xfId="0" applyNumberFormat="1" applyFont="1" applyFill="1" applyBorder="1" applyAlignment="1">
      <alignment horizontal="right"/>
    </xf>
    <xf numFmtId="4" fontId="18" fillId="13" borderId="1" xfId="0" applyNumberFormat="1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165" fontId="0" fillId="0" borderId="1" xfId="4" applyFont="1" applyBorder="1" applyAlignment="1"/>
    <xf numFmtId="164" fontId="0" fillId="14" borderId="1" xfId="0" applyNumberFormat="1" applyFill="1" applyBorder="1"/>
    <xf numFmtId="164" fontId="0" fillId="14" borderId="1" xfId="0" applyNumberFormat="1" applyFill="1" applyBorder="1" applyAlignment="1">
      <alignment horizontal="right"/>
    </xf>
    <xf numFmtId="2" fontId="20" fillId="0" borderId="1" xfId="4" applyNumberFormat="1" applyFont="1" applyBorder="1" applyAlignment="1">
      <alignment vertical="center"/>
    </xf>
    <xf numFmtId="2" fontId="0" fillId="0" borderId="0" xfId="0" applyNumberFormat="1"/>
    <xf numFmtId="165" fontId="23" fillId="0" borderId="0" xfId="4" applyFont="1" applyAlignment="1">
      <alignment horizontal="center"/>
    </xf>
    <xf numFmtId="165" fontId="18" fillId="0" borderId="1" xfId="4" applyFont="1" applyBorder="1" applyAlignment="1">
      <alignment horizontal="right"/>
    </xf>
    <xf numFmtId="164" fontId="0" fillId="0" borderId="0" xfId="0" applyNumberFormat="1"/>
    <xf numFmtId="165" fontId="18" fillId="10" borderId="1" xfId="4" applyFont="1" applyFill="1" applyBorder="1"/>
    <xf numFmtId="4" fontId="18" fillId="0" borderId="1" xfId="0" applyNumberFormat="1" applyFont="1" applyBorder="1"/>
    <xf numFmtId="4" fontId="0" fillId="0" borderId="1" xfId="0" applyNumberFormat="1" applyBorder="1"/>
    <xf numFmtId="165" fontId="0" fillId="0" borderId="1" xfId="4" applyFont="1" applyBorder="1"/>
    <xf numFmtId="4" fontId="18" fillId="13" borderId="1" xfId="0" applyNumberFormat="1" applyFont="1" applyFill="1" applyBorder="1"/>
    <xf numFmtId="4" fontId="24" fillId="0" borderId="1" xfId="0" applyNumberFormat="1" applyFont="1" applyBorder="1"/>
    <xf numFmtId="165" fontId="18" fillId="11" borderId="1" xfId="4" applyFont="1" applyFill="1" applyBorder="1"/>
    <xf numFmtId="165" fontId="0" fillId="0" borderId="1" xfId="4" applyFont="1" applyFill="1" applyBorder="1" applyAlignment="1">
      <alignment horizontal="center" vertical="center"/>
    </xf>
    <xf numFmtId="165" fontId="18" fillId="12" borderId="1" xfId="4" applyFont="1" applyFill="1" applyBorder="1"/>
    <xf numFmtId="165" fontId="18" fillId="13" borderId="1" xfId="4" applyFont="1" applyFill="1" applyBorder="1"/>
    <xf numFmtId="165" fontId="18" fillId="0" borderId="1" xfId="4" applyFont="1" applyBorder="1"/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</cellXfs>
  <cellStyles count="5">
    <cellStyle name="Bad 2" xfId="2"/>
    <cellStyle name="Comma" xfId="4" builtinId="3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61"/>
  <sheetViews>
    <sheetView view="pageBreakPreview" topLeftCell="A44" zoomScaleNormal="100" zoomScaleSheetLayoutView="100" workbookViewId="0">
      <selection activeCell="C36" sqref="C36:E36"/>
    </sheetView>
  </sheetViews>
  <sheetFormatPr defaultRowHeight="12"/>
  <cols>
    <col min="1" max="1" width="3.140625" style="1" customWidth="1"/>
    <col min="2" max="2" width="4" style="1" bestFit="1" customWidth="1"/>
    <col min="3" max="3" width="39.570312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9" ht="18" customHeight="1"/>
    <row r="4" spans="2:9" ht="63.75" customHeight="1">
      <c r="B4" s="141" t="s">
        <v>27</v>
      </c>
      <c r="C4" s="142"/>
      <c r="D4" s="142"/>
      <c r="E4" s="142"/>
      <c r="F4" s="142"/>
      <c r="G4" s="142"/>
      <c r="H4" s="142"/>
      <c r="I4" s="142"/>
    </row>
    <row r="5" spans="2:9" s="3" customFormat="1" ht="96" customHeight="1">
      <c r="B5" s="7" t="s">
        <v>11</v>
      </c>
      <c r="C5" s="34" t="s">
        <v>23</v>
      </c>
      <c r="D5" s="34" t="s">
        <v>19</v>
      </c>
      <c r="E5" s="34" t="s">
        <v>20</v>
      </c>
      <c r="F5" s="34" t="s">
        <v>24</v>
      </c>
      <c r="G5" s="34" t="s">
        <v>25</v>
      </c>
      <c r="H5" s="34" t="s">
        <v>26</v>
      </c>
      <c r="I5" s="34" t="s">
        <v>22</v>
      </c>
    </row>
    <row r="6" spans="2:9" s="3" customFormat="1" ht="29.25" customHeight="1">
      <c r="B6" s="7"/>
      <c r="C6" s="34" t="s">
        <v>21</v>
      </c>
      <c r="D6" s="27">
        <f>D9+D12+D31+D35+D39+D49</f>
        <v>116</v>
      </c>
      <c r="E6" s="7"/>
      <c r="F6" s="7"/>
      <c r="G6" s="28">
        <f>G9+G12+G31+G35+G39+G49</f>
        <v>234380</v>
      </c>
      <c r="H6" s="28">
        <f>H9+H12+H31+H35+H39+H49</f>
        <v>2812560</v>
      </c>
      <c r="I6" s="28">
        <f>H6</f>
        <v>2812560</v>
      </c>
    </row>
    <row r="7" spans="2:9" s="3" customFormat="1" ht="29.25" customHeight="1">
      <c r="B7" s="7"/>
      <c r="C7" s="34" t="s">
        <v>70</v>
      </c>
      <c r="D7" s="27">
        <v>40</v>
      </c>
      <c r="E7" s="7"/>
      <c r="F7" s="7"/>
      <c r="G7" s="28">
        <f>G9+G13+G15+G17+G20+G23+G26+G29+G31+G35+G39+G49</f>
        <v>106380</v>
      </c>
      <c r="H7" s="80">
        <f>G7*12</f>
        <v>1276560</v>
      </c>
      <c r="I7" s="80">
        <v>1276560</v>
      </c>
    </row>
    <row r="8" spans="2:9" s="3" customFormat="1" ht="29.25" customHeight="1">
      <c r="B8" s="7"/>
      <c r="C8" s="34" t="s">
        <v>68</v>
      </c>
      <c r="D8" s="27">
        <f>D18+D24+D21+D27+D30</f>
        <v>76</v>
      </c>
      <c r="E8" s="7"/>
      <c r="F8" s="7"/>
      <c r="G8" s="28"/>
      <c r="H8" s="28"/>
      <c r="I8" s="68">
        <f>H18+H21+H24+H27+H30</f>
        <v>1536000</v>
      </c>
    </row>
    <row r="9" spans="2:9" s="3" customFormat="1" ht="22.5" customHeight="1">
      <c r="B9" s="15"/>
      <c r="C9" s="15" t="s">
        <v>3</v>
      </c>
      <c r="D9" s="15">
        <f>SUM(D10:D11)</f>
        <v>3</v>
      </c>
      <c r="E9" s="15"/>
      <c r="F9" s="15"/>
      <c r="G9" s="24">
        <f>G10+G11</f>
        <v>13400</v>
      </c>
      <c r="H9" s="24">
        <f>H10+H11</f>
        <v>160800</v>
      </c>
      <c r="I9" s="143"/>
    </row>
    <row r="10" spans="2:9" ht="15">
      <c r="B10" s="5"/>
      <c r="C10" s="8" t="s">
        <v>14</v>
      </c>
      <c r="D10" s="4">
        <v>1</v>
      </c>
      <c r="E10" s="4"/>
      <c r="F10" s="36">
        <v>5400</v>
      </c>
      <c r="G10" s="23">
        <f>D10*F10</f>
        <v>5400</v>
      </c>
      <c r="H10" s="23">
        <f>G10*12</f>
        <v>64800</v>
      </c>
      <c r="I10" s="144"/>
    </row>
    <row r="11" spans="2:9" ht="15">
      <c r="B11" s="5"/>
      <c r="C11" s="8" t="s">
        <v>15</v>
      </c>
      <c r="D11" s="4">
        <v>2</v>
      </c>
      <c r="E11" s="4"/>
      <c r="F11" s="36">
        <v>4000</v>
      </c>
      <c r="G11" s="23">
        <f>D11*F11</f>
        <v>8000</v>
      </c>
      <c r="H11" s="23">
        <f>G11*12</f>
        <v>96000</v>
      </c>
      <c r="I11" s="144"/>
    </row>
    <row r="12" spans="2:9" s="71" customFormat="1" ht="15">
      <c r="B12" s="69" t="s">
        <v>0</v>
      </c>
      <c r="C12" s="69" t="s">
        <v>30</v>
      </c>
      <c r="D12" s="70">
        <f>D13+D14+D25+D28</f>
        <v>83</v>
      </c>
      <c r="E12" s="70"/>
      <c r="F12" s="70">
        <f>F13+F14+F25+F28</f>
        <v>29200</v>
      </c>
      <c r="G12" s="70">
        <f>G13+G14+G25+G28</f>
        <v>157280</v>
      </c>
      <c r="H12" s="70">
        <f>H13+H14+H25+H28</f>
        <v>1887360</v>
      </c>
      <c r="I12" s="144"/>
    </row>
    <row r="13" spans="2:9" ht="15">
      <c r="B13" s="5"/>
      <c r="C13" s="8" t="s">
        <v>5</v>
      </c>
      <c r="D13" s="4">
        <v>1</v>
      </c>
      <c r="E13" s="29">
        <v>3.3</v>
      </c>
      <c r="F13" s="36">
        <v>3300</v>
      </c>
      <c r="G13" s="23">
        <f>D13*F13</f>
        <v>3300</v>
      </c>
      <c r="H13" s="23">
        <f>G13*12</f>
        <v>39600</v>
      </c>
      <c r="I13" s="144"/>
    </row>
    <row r="14" spans="2:9" ht="30">
      <c r="B14" s="44"/>
      <c r="C14" s="15" t="s">
        <v>31</v>
      </c>
      <c r="D14" s="45">
        <f>D15+D16+D19+D22</f>
        <v>64</v>
      </c>
      <c r="E14" s="45"/>
      <c r="F14" s="45">
        <f>F15+F16+F19+F22</f>
        <v>16300</v>
      </c>
      <c r="G14" s="45">
        <f>G15+G16+G19+G22</f>
        <v>130300</v>
      </c>
      <c r="H14" s="45">
        <f>H15+H16+H19+H22</f>
        <v>1563600</v>
      </c>
      <c r="I14" s="144"/>
    </row>
    <row r="15" spans="2:9" ht="15">
      <c r="B15" s="5"/>
      <c r="C15" s="38" t="s">
        <v>37</v>
      </c>
      <c r="D15" s="4">
        <v>1</v>
      </c>
      <c r="E15" s="29">
        <v>2.8</v>
      </c>
      <c r="F15" s="36">
        <v>2800</v>
      </c>
      <c r="G15" s="23">
        <f>D15*F15</f>
        <v>2800</v>
      </c>
      <c r="H15" s="23">
        <f>G15*12</f>
        <v>33600</v>
      </c>
      <c r="I15" s="144"/>
    </row>
    <row r="16" spans="2:9" s="37" customFormat="1" ht="30">
      <c r="B16" s="35"/>
      <c r="C16" s="42" t="s">
        <v>34</v>
      </c>
      <c r="D16" s="40">
        <f>D17+D18</f>
        <v>16</v>
      </c>
      <c r="E16" s="40"/>
      <c r="F16" s="40">
        <f>F17+F18</f>
        <v>4500</v>
      </c>
      <c r="G16" s="40">
        <f>G17+G18</f>
        <v>32500</v>
      </c>
      <c r="H16" s="40">
        <f>H17+H18</f>
        <v>390000</v>
      </c>
      <c r="I16" s="144"/>
    </row>
    <row r="17" spans="2:9" s="37" customFormat="1" ht="15">
      <c r="B17" s="35"/>
      <c r="C17" s="38" t="s">
        <v>35</v>
      </c>
      <c r="D17" s="19">
        <v>1</v>
      </c>
      <c r="E17" s="39">
        <v>2.5</v>
      </c>
      <c r="F17" s="36">
        <v>2500</v>
      </c>
      <c r="G17" s="36">
        <f>D17*F17</f>
        <v>2500</v>
      </c>
      <c r="H17" s="36">
        <f>G17*12</f>
        <v>30000</v>
      </c>
      <c r="I17" s="144"/>
    </row>
    <row r="18" spans="2:9" s="78" customFormat="1" ht="15">
      <c r="B18" s="73"/>
      <c r="C18" s="74" t="s">
        <v>36</v>
      </c>
      <c r="D18" s="75">
        <v>15</v>
      </c>
      <c r="E18" s="76">
        <v>2</v>
      </c>
      <c r="F18" s="77">
        <v>2000</v>
      </c>
      <c r="G18" s="77">
        <f>D18*F18</f>
        <v>30000</v>
      </c>
      <c r="H18" s="77">
        <f>G18*12</f>
        <v>360000</v>
      </c>
      <c r="I18" s="144"/>
    </row>
    <row r="19" spans="2:9" s="37" customFormat="1" ht="30">
      <c r="B19" s="35"/>
      <c r="C19" s="42" t="s">
        <v>67</v>
      </c>
      <c r="D19" s="40">
        <f>D20+D21</f>
        <v>13</v>
      </c>
      <c r="E19" s="41"/>
      <c r="F19" s="40">
        <f>F20+F21</f>
        <v>4500</v>
      </c>
      <c r="G19" s="40">
        <f>G20+G21</f>
        <v>26500</v>
      </c>
      <c r="H19" s="40">
        <f>H20+H21</f>
        <v>318000</v>
      </c>
      <c r="I19" s="144"/>
    </row>
    <row r="20" spans="2:9" s="37" customFormat="1" ht="15">
      <c r="B20" s="35"/>
      <c r="C20" s="38" t="s">
        <v>35</v>
      </c>
      <c r="D20" s="19">
        <v>1</v>
      </c>
      <c r="E20" s="39">
        <v>2.5</v>
      </c>
      <c r="F20" s="36">
        <v>2500</v>
      </c>
      <c r="G20" s="36">
        <f>D20*F20</f>
        <v>2500</v>
      </c>
      <c r="H20" s="36">
        <f>G20*12</f>
        <v>30000</v>
      </c>
      <c r="I20" s="144"/>
    </row>
    <row r="21" spans="2:9" s="78" customFormat="1" ht="15">
      <c r="B21" s="73"/>
      <c r="C21" s="74" t="s">
        <v>36</v>
      </c>
      <c r="D21" s="75">
        <v>12</v>
      </c>
      <c r="E21" s="76">
        <v>2</v>
      </c>
      <c r="F21" s="77">
        <v>2000</v>
      </c>
      <c r="G21" s="77">
        <f>D21*F21</f>
        <v>24000</v>
      </c>
      <c r="H21" s="77">
        <f>G21*12</f>
        <v>288000</v>
      </c>
      <c r="I21" s="144"/>
    </row>
    <row r="22" spans="2:9" s="37" customFormat="1" ht="30">
      <c r="B22" s="35"/>
      <c r="C22" s="42" t="s">
        <v>38</v>
      </c>
      <c r="D22" s="40">
        <f>D23+D24</f>
        <v>34</v>
      </c>
      <c r="E22" s="41"/>
      <c r="F22" s="40">
        <f>F23+F24</f>
        <v>4500</v>
      </c>
      <c r="G22" s="40">
        <f>G24+G23</f>
        <v>68500</v>
      </c>
      <c r="H22" s="40">
        <f>H23+H24</f>
        <v>822000</v>
      </c>
      <c r="I22" s="144"/>
    </row>
    <row r="23" spans="2:9" s="37" customFormat="1" ht="15">
      <c r="B23" s="35"/>
      <c r="C23" s="38" t="s">
        <v>35</v>
      </c>
      <c r="D23" s="19">
        <v>1</v>
      </c>
      <c r="E23" s="39">
        <v>2.5</v>
      </c>
      <c r="F23" s="36">
        <v>2500</v>
      </c>
      <c r="G23" s="36">
        <f>D23*F23</f>
        <v>2500</v>
      </c>
      <c r="H23" s="36">
        <f>G23*12</f>
        <v>30000</v>
      </c>
      <c r="I23" s="144"/>
    </row>
    <row r="24" spans="2:9" s="78" customFormat="1" ht="15">
      <c r="B24" s="73"/>
      <c r="C24" s="74" t="s">
        <v>36</v>
      </c>
      <c r="D24" s="75">
        <v>33</v>
      </c>
      <c r="E24" s="79">
        <v>2</v>
      </c>
      <c r="F24" s="77">
        <v>2000</v>
      </c>
      <c r="G24" s="77">
        <f>D24*F24</f>
        <v>66000</v>
      </c>
      <c r="H24" s="77">
        <f>G24*12</f>
        <v>792000</v>
      </c>
      <c r="I24" s="144"/>
    </row>
    <row r="25" spans="2:9" ht="15">
      <c r="B25" s="5"/>
      <c r="C25" s="15" t="s">
        <v>32</v>
      </c>
      <c r="D25" s="43">
        <f>D26+D27</f>
        <v>13</v>
      </c>
      <c r="E25" s="43"/>
      <c r="F25" s="40">
        <f>F26+F27</f>
        <v>4800</v>
      </c>
      <c r="G25" s="46">
        <f>G27+G26</f>
        <v>11840</v>
      </c>
      <c r="H25" s="46">
        <f>H26+H27</f>
        <v>142080</v>
      </c>
      <c r="I25" s="144"/>
    </row>
    <row r="26" spans="2:9" s="37" customFormat="1" ht="15">
      <c r="B26" s="35"/>
      <c r="C26" s="38" t="s">
        <v>6</v>
      </c>
      <c r="D26" s="19">
        <v>1</v>
      </c>
      <c r="E26" s="39">
        <v>2.8</v>
      </c>
      <c r="F26" s="36">
        <v>2800</v>
      </c>
      <c r="G26" s="36">
        <f>E26*F26</f>
        <v>7839.9999999999991</v>
      </c>
      <c r="H26" s="36">
        <f>G26*12</f>
        <v>94079.999999999985</v>
      </c>
      <c r="I26" s="144"/>
    </row>
    <row r="27" spans="2:9" s="78" customFormat="1" ht="15">
      <c r="B27" s="73"/>
      <c r="C27" s="74" t="s">
        <v>36</v>
      </c>
      <c r="D27" s="75">
        <v>12</v>
      </c>
      <c r="E27" s="76">
        <v>2</v>
      </c>
      <c r="F27" s="77">
        <v>2000</v>
      </c>
      <c r="G27" s="77">
        <f>E27*F27</f>
        <v>4000</v>
      </c>
      <c r="H27" s="77">
        <f>G27*12</f>
        <v>48000</v>
      </c>
      <c r="I27" s="144"/>
    </row>
    <row r="28" spans="2:9" ht="30">
      <c r="B28" s="5"/>
      <c r="C28" s="15" t="s">
        <v>33</v>
      </c>
      <c r="D28" s="43">
        <f>D29+D30</f>
        <v>5</v>
      </c>
      <c r="E28" s="43"/>
      <c r="F28" s="40">
        <f>F29+F30</f>
        <v>4800</v>
      </c>
      <c r="G28" s="46">
        <f>G29+G30</f>
        <v>11840</v>
      </c>
      <c r="H28" s="46">
        <f>H29+H30</f>
        <v>142080</v>
      </c>
      <c r="I28" s="144"/>
    </row>
    <row r="29" spans="2:9" s="37" customFormat="1" ht="15">
      <c r="B29" s="35"/>
      <c r="C29" s="38" t="s">
        <v>6</v>
      </c>
      <c r="D29" s="19">
        <v>1</v>
      </c>
      <c r="E29" s="39">
        <v>2.8</v>
      </c>
      <c r="F29" s="36">
        <v>2800</v>
      </c>
      <c r="G29" s="36">
        <f>E29*F29</f>
        <v>7839.9999999999991</v>
      </c>
      <c r="H29" s="36">
        <f>G29*12</f>
        <v>94079.999999999985</v>
      </c>
      <c r="I29" s="144"/>
    </row>
    <row r="30" spans="2:9" s="78" customFormat="1" ht="15">
      <c r="B30" s="73"/>
      <c r="C30" s="74" t="s">
        <v>36</v>
      </c>
      <c r="D30" s="75">
        <v>4</v>
      </c>
      <c r="E30" s="76">
        <v>2</v>
      </c>
      <c r="F30" s="77">
        <v>2000</v>
      </c>
      <c r="G30" s="77">
        <f>E30*F30</f>
        <v>4000</v>
      </c>
      <c r="H30" s="77">
        <f>G30*12</f>
        <v>48000</v>
      </c>
      <c r="I30" s="144"/>
    </row>
    <row r="31" spans="2:9" s="71" customFormat="1" ht="30">
      <c r="B31" s="69" t="s">
        <v>1</v>
      </c>
      <c r="C31" s="69" t="s">
        <v>28</v>
      </c>
      <c r="D31" s="70">
        <f>SUM(D32:D34)</f>
        <v>4</v>
      </c>
      <c r="E31" s="70"/>
      <c r="F31" s="69"/>
      <c r="G31" s="70">
        <f>G32+G33+G34</f>
        <v>8100</v>
      </c>
      <c r="H31" s="70">
        <f>H32+H33+H34</f>
        <v>97200</v>
      </c>
      <c r="I31" s="144"/>
    </row>
    <row r="32" spans="2:9" ht="15">
      <c r="B32" s="11"/>
      <c r="C32" s="12" t="s">
        <v>5</v>
      </c>
      <c r="D32" s="4">
        <v>1</v>
      </c>
      <c r="E32" s="29">
        <v>2.8</v>
      </c>
      <c r="F32" s="19">
        <f>E32*1000</f>
        <v>2800</v>
      </c>
      <c r="G32" s="21">
        <f>D32*F32</f>
        <v>2800</v>
      </c>
      <c r="H32" s="21">
        <f>G32*12</f>
        <v>33600</v>
      </c>
      <c r="I32" s="144"/>
    </row>
    <row r="33" spans="2:9" ht="15">
      <c r="B33" s="11"/>
      <c r="C33" s="12" t="s">
        <v>8</v>
      </c>
      <c r="D33" s="4">
        <v>1</v>
      </c>
      <c r="E33" s="29">
        <v>1.9</v>
      </c>
      <c r="F33" s="19">
        <v>1900</v>
      </c>
      <c r="G33" s="21">
        <f t="shared" ref="G33:G34" si="0">D33*F33</f>
        <v>1900</v>
      </c>
      <c r="H33" s="21">
        <f t="shared" ref="H33:H34" si="1">G33*12</f>
        <v>22800</v>
      </c>
      <c r="I33" s="144"/>
    </row>
    <row r="34" spans="2:9" ht="15">
      <c r="B34" s="11"/>
      <c r="C34" s="12" t="s">
        <v>8</v>
      </c>
      <c r="D34" s="4">
        <v>2</v>
      </c>
      <c r="E34" s="29">
        <v>1.7</v>
      </c>
      <c r="F34" s="19">
        <v>1700</v>
      </c>
      <c r="G34" s="21">
        <f t="shared" si="0"/>
        <v>3400</v>
      </c>
      <c r="H34" s="21">
        <f t="shared" si="1"/>
        <v>40800</v>
      </c>
      <c r="I34" s="144"/>
    </row>
    <row r="35" spans="2:9" s="71" customFormat="1" ht="45">
      <c r="B35" s="69" t="s">
        <v>2</v>
      </c>
      <c r="C35" s="69" t="s">
        <v>40</v>
      </c>
      <c r="D35" s="70">
        <f>SUM(D36:D38)</f>
        <v>6</v>
      </c>
      <c r="E35" s="72"/>
      <c r="F35" s="69"/>
      <c r="G35" s="70">
        <f>G36+G37+G38</f>
        <v>10200</v>
      </c>
      <c r="H35" s="70">
        <f>H36+H37+H38</f>
        <v>122400</v>
      </c>
      <c r="I35" s="144"/>
    </row>
    <row r="36" spans="2:9" ht="15">
      <c r="B36" s="11"/>
      <c r="C36" s="12" t="s">
        <v>6</v>
      </c>
      <c r="D36" s="19">
        <v>1</v>
      </c>
      <c r="E36" s="39">
        <v>2.5</v>
      </c>
      <c r="F36" s="19">
        <f>E36*1000</f>
        <v>2500</v>
      </c>
      <c r="G36" s="21">
        <f>D36*F36</f>
        <v>2500</v>
      </c>
      <c r="H36" s="21">
        <f>G36*12</f>
        <v>30000</v>
      </c>
      <c r="I36" s="144"/>
    </row>
    <row r="37" spans="2:9" s="6" customFormat="1" ht="20.25" customHeight="1">
      <c r="B37" s="11"/>
      <c r="C37" s="12" t="s">
        <v>8</v>
      </c>
      <c r="D37" s="16">
        <v>1</v>
      </c>
      <c r="E37" s="30">
        <v>1.7</v>
      </c>
      <c r="F37" s="19">
        <f t="shared" ref="F37:F38" si="2">E37*1000</f>
        <v>1700</v>
      </c>
      <c r="G37" s="21">
        <f t="shared" ref="G37:G38" si="3">D37*F37</f>
        <v>1700</v>
      </c>
      <c r="H37" s="21">
        <f t="shared" ref="H37:H38" si="4">G37*12</f>
        <v>20400</v>
      </c>
      <c r="I37" s="144"/>
    </row>
    <row r="38" spans="2:9" ht="15">
      <c r="B38" s="11"/>
      <c r="C38" s="12" t="s">
        <v>8</v>
      </c>
      <c r="D38" s="10">
        <v>4</v>
      </c>
      <c r="E38" s="31">
        <v>1.5</v>
      </c>
      <c r="F38" s="19">
        <f t="shared" si="2"/>
        <v>1500</v>
      </c>
      <c r="G38" s="21">
        <f t="shared" si="3"/>
        <v>6000</v>
      </c>
      <c r="H38" s="21">
        <f t="shared" si="4"/>
        <v>72000</v>
      </c>
      <c r="I38" s="144"/>
    </row>
    <row r="39" spans="2:9" s="71" customFormat="1" ht="45">
      <c r="B39" s="69" t="s">
        <v>18</v>
      </c>
      <c r="C39" s="69" t="s">
        <v>16</v>
      </c>
      <c r="D39" s="70">
        <f>D40+D41+D45</f>
        <v>10</v>
      </c>
      <c r="E39" s="72"/>
      <c r="F39" s="69"/>
      <c r="G39" s="70">
        <f>G40+G41+G45</f>
        <v>22500</v>
      </c>
      <c r="H39" s="70">
        <f>H40+H41+H45</f>
        <v>270000</v>
      </c>
      <c r="I39" s="144"/>
    </row>
    <row r="40" spans="2:9" ht="15">
      <c r="B40" s="11"/>
      <c r="C40" s="12" t="s">
        <v>5</v>
      </c>
      <c r="D40" s="4">
        <v>1</v>
      </c>
      <c r="E40" s="29">
        <v>3.3</v>
      </c>
      <c r="F40" s="23">
        <f>E40*1000</f>
        <v>3300</v>
      </c>
      <c r="G40" s="23">
        <f>D40*F40</f>
        <v>3300</v>
      </c>
      <c r="H40" s="23">
        <f>G40*12</f>
        <v>39600</v>
      </c>
      <c r="I40" s="144"/>
    </row>
    <row r="41" spans="2:9" ht="17.25" customHeight="1">
      <c r="B41" s="11"/>
      <c r="C41" s="13" t="s">
        <v>13</v>
      </c>
      <c r="D41" s="9">
        <f>SUM(D42:D44)</f>
        <v>4</v>
      </c>
      <c r="E41" s="32"/>
      <c r="F41" s="21"/>
      <c r="G41" s="25">
        <f>G42+G43+G44</f>
        <v>8800</v>
      </c>
      <c r="H41" s="25">
        <f>H42+H43+H44</f>
        <v>105600</v>
      </c>
      <c r="I41" s="144"/>
    </row>
    <row r="42" spans="2:9" s="2" customFormat="1" ht="15">
      <c r="B42" s="11"/>
      <c r="C42" s="12" t="s">
        <v>6</v>
      </c>
      <c r="D42" s="18">
        <v>1</v>
      </c>
      <c r="E42" s="33">
        <v>2.8</v>
      </c>
      <c r="F42" s="36">
        <f>E42*1000</f>
        <v>2800</v>
      </c>
      <c r="G42" s="21">
        <f>D42*F42</f>
        <v>2800</v>
      </c>
      <c r="H42" s="21">
        <f>G42*12</f>
        <v>33600</v>
      </c>
      <c r="I42" s="144"/>
    </row>
    <row r="43" spans="2:9" ht="15">
      <c r="B43" s="11"/>
      <c r="C43" s="12" t="s">
        <v>8</v>
      </c>
      <c r="D43" s="4">
        <v>1</v>
      </c>
      <c r="E43" s="29">
        <v>2.2000000000000002</v>
      </c>
      <c r="F43" s="36">
        <f t="shared" ref="F43:F44" si="5">E43*1000</f>
        <v>2200</v>
      </c>
      <c r="G43" s="21">
        <f t="shared" ref="G43:G44" si="6">D43*F43</f>
        <v>2200</v>
      </c>
      <c r="H43" s="21">
        <f t="shared" ref="H43:H44" si="7">G43*12</f>
        <v>26400</v>
      </c>
      <c r="I43" s="144"/>
    </row>
    <row r="44" spans="2:9" ht="49.5" customHeight="1">
      <c r="B44" s="11"/>
      <c r="C44" s="12" t="s">
        <v>8</v>
      </c>
      <c r="D44" s="4">
        <v>2</v>
      </c>
      <c r="E44" s="29">
        <v>1.9</v>
      </c>
      <c r="F44" s="36">
        <f t="shared" si="5"/>
        <v>1900</v>
      </c>
      <c r="G44" s="21">
        <f t="shared" si="6"/>
        <v>3800</v>
      </c>
      <c r="H44" s="21">
        <f t="shared" si="7"/>
        <v>45600</v>
      </c>
      <c r="I44" s="144"/>
    </row>
    <row r="45" spans="2:9" ht="30">
      <c r="B45" s="11"/>
      <c r="C45" s="13" t="s">
        <v>17</v>
      </c>
      <c r="D45" s="9">
        <f>SUM(D46:D48)</f>
        <v>5</v>
      </c>
      <c r="E45" s="32"/>
      <c r="F45" s="19"/>
      <c r="G45" s="26">
        <f>G46+G47+G48</f>
        <v>10400</v>
      </c>
      <c r="H45" s="26">
        <f>H46+H47+H48</f>
        <v>124800</v>
      </c>
      <c r="I45" s="144"/>
    </row>
    <row r="46" spans="2:9" s="2" customFormat="1" ht="15">
      <c r="B46" s="11"/>
      <c r="C46" s="20" t="s">
        <v>6</v>
      </c>
      <c r="D46" s="22">
        <v>1</v>
      </c>
      <c r="E46" s="33">
        <v>2.5</v>
      </c>
      <c r="F46" s="19">
        <f>E46*1000</f>
        <v>2500</v>
      </c>
      <c r="G46" s="21">
        <f>D46*F46</f>
        <v>2500</v>
      </c>
      <c r="H46" s="21">
        <f>G46*12</f>
        <v>30000</v>
      </c>
      <c r="I46" s="144"/>
    </row>
    <row r="47" spans="2:9" ht="15">
      <c r="B47" s="11"/>
      <c r="C47" s="20" t="s">
        <v>12</v>
      </c>
      <c r="D47" s="21">
        <v>1</v>
      </c>
      <c r="E47" s="33">
        <v>2.2000000000000002</v>
      </c>
      <c r="F47" s="19">
        <f t="shared" ref="F47:F48" si="8">E47*1000</f>
        <v>2200</v>
      </c>
      <c r="G47" s="21">
        <f t="shared" ref="G47:G48" si="9">D47*F47</f>
        <v>2200</v>
      </c>
      <c r="H47" s="21">
        <f t="shared" ref="H47:H48" si="10">G47*12</f>
        <v>26400</v>
      </c>
      <c r="I47" s="144"/>
    </row>
    <row r="48" spans="2:9" ht="15">
      <c r="B48" s="11"/>
      <c r="C48" s="20" t="s">
        <v>8</v>
      </c>
      <c r="D48" s="21">
        <v>3</v>
      </c>
      <c r="E48" s="33">
        <v>1.9</v>
      </c>
      <c r="F48" s="19">
        <f t="shared" si="8"/>
        <v>1900</v>
      </c>
      <c r="G48" s="21">
        <f t="shared" si="9"/>
        <v>5700</v>
      </c>
      <c r="H48" s="21">
        <f t="shared" si="10"/>
        <v>68400</v>
      </c>
      <c r="I48" s="144"/>
    </row>
    <row r="49" spans="2:9" s="71" customFormat="1" ht="15">
      <c r="B49" s="69" t="s">
        <v>39</v>
      </c>
      <c r="C49" s="69" t="s">
        <v>4</v>
      </c>
      <c r="D49" s="70">
        <f>D50+D51+D55+D58</f>
        <v>10</v>
      </c>
      <c r="E49" s="72"/>
      <c r="F49" s="69"/>
      <c r="G49" s="70">
        <f>G50+G51+G55+G58</f>
        <v>22900</v>
      </c>
      <c r="H49" s="70">
        <f>H50+H51+H55+H58</f>
        <v>274800</v>
      </c>
      <c r="I49" s="144"/>
    </row>
    <row r="50" spans="2:9" s="6" customFormat="1" ht="15">
      <c r="B50" s="11"/>
      <c r="C50" s="12" t="s">
        <v>5</v>
      </c>
      <c r="D50" s="4">
        <v>1</v>
      </c>
      <c r="E50" s="29">
        <v>3.3</v>
      </c>
      <c r="F50" s="36">
        <f>E50*1000</f>
        <v>3300</v>
      </c>
      <c r="G50" s="23">
        <f>D50*F50</f>
        <v>3300</v>
      </c>
      <c r="H50" s="23">
        <f>G50*12</f>
        <v>39600</v>
      </c>
      <c r="I50" s="144"/>
    </row>
    <row r="51" spans="2:9" ht="15">
      <c r="B51" s="14"/>
      <c r="C51" s="13" t="s">
        <v>7</v>
      </c>
      <c r="D51" s="9">
        <f>SUM(D52:D54)</f>
        <v>3</v>
      </c>
      <c r="E51" s="32"/>
      <c r="F51" s="19"/>
      <c r="G51" s="25">
        <f>G52+G53+G54</f>
        <v>6900</v>
      </c>
      <c r="H51" s="25">
        <f>H52+H53+H54</f>
        <v>82800</v>
      </c>
      <c r="I51" s="144"/>
    </row>
    <row r="52" spans="2:9" ht="15">
      <c r="B52" s="11"/>
      <c r="C52" s="12" t="s">
        <v>6</v>
      </c>
      <c r="D52" s="17">
        <v>1</v>
      </c>
      <c r="E52" s="29">
        <v>2.8</v>
      </c>
      <c r="F52" s="19">
        <f>E52*1000</f>
        <v>2800</v>
      </c>
      <c r="G52" s="21">
        <f>D52*F52</f>
        <v>2800</v>
      </c>
      <c r="H52" s="21">
        <f>G52*12</f>
        <v>33600</v>
      </c>
      <c r="I52" s="144"/>
    </row>
    <row r="53" spans="2:9" ht="15">
      <c r="B53" s="11"/>
      <c r="C53" s="12" t="s">
        <v>8</v>
      </c>
      <c r="D53" s="4">
        <v>1</v>
      </c>
      <c r="E53" s="29">
        <v>2.2000000000000002</v>
      </c>
      <c r="F53" s="19">
        <f t="shared" ref="F53:F54" si="11">E53*1000</f>
        <v>2200</v>
      </c>
      <c r="G53" s="21">
        <f t="shared" ref="G53:G54" si="12">D53*F53</f>
        <v>2200</v>
      </c>
      <c r="H53" s="21">
        <f t="shared" ref="H53:H54" si="13">G53*12</f>
        <v>26400</v>
      </c>
      <c r="I53" s="144"/>
    </row>
    <row r="54" spans="2:9" ht="15">
      <c r="B54" s="11"/>
      <c r="C54" s="12" t="s">
        <v>8</v>
      </c>
      <c r="D54" s="4">
        <v>1</v>
      </c>
      <c r="E54" s="29">
        <v>1.9</v>
      </c>
      <c r="F54" s="19">
        <f t="shared" si="11"/>
        <v>1900</v>
      </c>
      <c r="G54" s="21">
        <f t="shared" si="12"/>
        <v>1900</v>
      </c>
      <c r="H54" s="21">
        <f t="shared" si="13"/>
        <v>22800</v>
      </c>
      <c r="I54" s="144"/>
    </row>
    <row r="55" spans="2:9" ht="15">
      <c r="B55" s="14"/>
      <c r="C55" s="13" t="s">
        <v>9</v>
      </c>
      <c r="D55" s="9">
        <f>SUM(D56:D57)</f>
        <v>3</v>
      </c>
      <c r="E55" s="32"/>
      <c r="F55" s="19"/>
      <c r="G55" s="26">
        <f>G56+G57</f>
        <v>6600</v>
      </c>
      <c r="H55" s="26">
        <f>H56+H57</f>
        <v>79200</v>
      </c>
      <c r="I55" s="144"/>
    </row>
    <row r="56" spans="2:9" ht="30">
      <c r="B56" s="11"/>
      <c r="C56" s="12" t="s">
        <v>41</v>
      </c>
      <c r="D56" s="4">
        <v>1</v>
      </c>
      <c r="E56" s="29">
        <v>2.8</v>
      </c>
      <c r="F56" s="19">
        <f>E56*1000</f>
        <v>2800</v>
      </c>
      <c r="G56" s="21">
        <f>D56*F56</f>
        <v>2800</v>
      </c>
      <c r="H56" s="21">
        <f>G56*12</f>
        <v>33600</v>
      </c>
      <c r="I56" s="144"/>
    </row>
    <row r="57" spans="2:9" ht="15">
      <c r="B57" s="11"/>
      <c r="C57" s="12" t="s">
        <v>8</v>
      </c>
      <c r="D57" s="4">
        <v>2</v>
      </c>
      <c r="E57" s="29">
        <v>1.9</v>
      </c>
      <c r="F57" s="19">
        <f t="shared" ref="F57" si="14">E57*1000</f>
        <v>1900</v>
      </c>
      <c r="G57" s="21">
        <f t="shared" ref="G57" si="15">D57*F57</f>
        <v>3800</v>
      </c>
      <c r="H57" s="21">
        <f t="shared" ref="H57" si="16">G57*12</f>
        <v>45600</v>
      </c>
      <c r="I57" s="144"/>
    </row>
    <row r="58" spans="2:9" ht="30">
      <c r="B58" s="14"/>
      <c r="C58" s="13" t="s">
        <v>10</v>
      </c>
      <c r="D58" s="9">
        <f>SUM(D59:D61)</f>
        <v>3</v>
      </c>
      <c r="E58" s="32"/>
      <c r="F58" s="21"/>
      <c r="G58" s="25">
        <f>G59+G60+G61</f>
        <v>6100</v>
      </c>
      <c r="H58" s="25">
        <f>H59+H60+H61</f>
        <v>73200</v>
      </c>
      <c r="I58" s="144"/>
    </row>
    <row r="59" spans="2:9" ht="15">
      <c r="B59" s="11"/>
      <c r="C59" s="12" t="s">
        <v>6</v>
      </c>
      <c r="D59" s="17">
        <v>1</v>
      </c>
      <c r="E59" s="29">
        <v>2.5</v>
      </c>
      <c r="F59" s="21">
        <f>E59*1000</f>
        <v>2500</v>
      </c>
      <c r="G59" s="21">
        <f>D59*F59</f>
        <v>2500</v>
      </c>
      <c r="H59" s="21">
        <f>G59*12</f>
        <v>30000</v>
      </c>
      <c r="I59" s="144"/>
    </row>
    <row r="60" spans="2:9" ht="15">
      <c r="B60" s="11"/>
      <c r="C60" s="12" t="s">
        <v>8</v>
      </c>
      <c r="D60" s="10">
        <v>1</v>
      </c>
      <c r="E60" s="31">
        <v>1.9</v>
      </c>
      <c r="F60" s="21">
        <f t="shared" ref="F60:F61" si="17">E60*1000</f>
        <v>1900</v>
      </c>
      <c r="G60" s="21">
        <f t="shared" ref="G60:G61" si="18">D60*F60</f>
        <v>1900</v>
      </c>
      <c r="H60" s="21">
        <f t="shared" ref="H60:H61" si="19">G60*12</f>
        <v>22800</v>
      </c>
      <c r="I60" s="144"/>
    </row>
    <row r="61" spans="2:9" ht="15">
      <c r="B61" s="11"/>
      <c r="C61" s="12" t="s">
        <v>29</v>
      </c>
      <c r="D61" s="10">
        <v>1</v>
      </c>
      <c r="E61" s="31">
        <v>1.7</v>
      </c>
      <c r="F61" s="21">
        <f t="shared" si="17"/>
        <v>1700</v>
      </c>
      <c r="G61" s="21">
        <f t="shared" si="18"/>
        <v>1700</v>
      </c>
      <c r="H61" s="21">
        <f t="shared" si="19"/>
        <v>20400</v>
      </c>
      <c r="I61" s="145"/>
    </row>
  </sheetData>
  <autoFilter ref="A5:I61"/>
  <mergeCells count="2">
    <mergeCell ref="B4:I4"/>
    <mergeCell ref="I9:I61"/>
  </mergeCells>
  <phoneticPr fontId="0" type="noConversion"/>
  <pageMargins left="0.4" right="0.4" top="0.18" bottom="0.2" header="0.17" footer="0.14000000000000001"/>
  <pageSetup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topLeftCell="D5" workbookViewId="0">
      <selection activeCell="L12" sqref="L12"/>
    </sheetView>
  </sheetViews>
  <sheetFormatPr defaultRowHeight="12"/>
  <cols>
    <col min="1" max="1" width="3.140625" style="1" customWidth="1"/>
    <col min="2" max="2" width="4" style="1" bestFit="1" customWidth="1"/>
    <col min="3" max="3" width="39.570312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9" ht="18" customHeight="1"/>
    <row r="4" spans="2:9" ht="63.75" customHeight="1">
      <c r="B4" s="141" t="s">
        <v>42</v>
      </c>
      <c r="C4" s="142"/>
      <c r="D4" s="142"/>
      <c r="E4" s="142"/>
      <c r="F4" s="142"/>
      <c r="G4" s="142"/>
      <c r="H4" s="142"/>
      <c r="I4" s="142"/>
    </row>
    <row r="5" spans="2:9" s="3" customFormat="1" ht="96" customHeight="1">
      <c r="B5" s="7" t="s">
        <v>11</v>
      </c>
      <c r="C5" s="34" t="s">
        <v>23</v>
      </c>
      <c r="D5" s="34" t="s">
        <v>19</v>
      </c>
      <c r="E5" s="34" t="s">
        <v>20</v>
      </c>
      <c r="F5" s="34" t="s">
        <v>24</v>
      </c>
      <c r="G5" s="34" t="s">
        <v>25</v>
      </c>
      <c r="H5" s="34" t="s">
        <v>26</v>
      </c>
      <c r="I5" s="34" t="s">
        <v>22</v>
      </c>
    </row>
    <row r="6" spans="2:9" s="3" customFormat="1" ht="29.25" customHeight="1">
      <c r="B6" s="7"/>
      <c r="C6" s="34" t="s">
        <v>21</v>
      </c>
      <c r="D6" s="27">
        <f>D7+D8</f>
        <v>30</v>
      </c>
      <c r="E6" s="7"/>
      <c r="F6" s="7"/>
      <c r="G6" s="28"/>
      <c r="H6" s="28"/>
      <c r="I6" s="28">
        <f>I8+I7</f>
        <v>720000</v>
      </c>
    </row>
    <row r="7" spans="2:9" s="3" customFormat="1" ht="29.25" customHeight="1">
      <c r="B7" s="85"/>
      <c r="C7" s="86" t="s">
        <v>66</v>
      </c>
      <c r="D7" s="87">
        <f>D13+D18</f>
        <v>24</v>
      </c>
      <c r="E7" s="85"/>
      <c r="F7" s="87"/>
      <c r="G7" s="88"/>
      <c r="H7" s="88"/>
      <c r="I7" s="89">
        <f>H13+H18</f>
        <v>576000</v>
      </c>
    </row>
    <row r="8" spans="2:9" s="3" customFormat="1" ht="29.25" customHeight="1">
      <c r="B8" s="81"/>
      <c r="C8" s="82" t="s">
        <v>71</v>
      </c>
      <c r="D8" s="83">
        <v>6</v>
      </c>
      <c r="E8" s="81"/>
      <c r="F8" s="83"/>
      <c r="G8" s="80"/>
      <c r="H8" s="80"/>
      <c r="I8" s="84">
        <f>H10+H11+H12+H15+H16+H17</f>
        <v>144000</v>
      </c>
    </row>
    <row r="9" spans="2:9" s="3" customFormat="1" ht="22.5" customHeight="1">
      <c r="B9" s="15" t="s">
        <v>0</v>
      </c>
      <c r="C9" s="15" t="s">
        <v>43</v>
      </c>
      <c r="D9" s="15">
        <f>SUM(D10:D13)</f>
        <v>15</v>
      </c>
      <c r="E9" s="15"/>
      <c r="F9" s="24"/>
      <c r="G9" s="24">
        <f>G10+G11+G12+G13</f>
        <v>30000</v>
      </c>
      <c r="H9" s="24">
        <f>H10+H11+H12+H13</f>
        <v>360000</v>
      </c>
      <c r="I9" s="143"/>
    </row>
    <row r="10" spans="2:9" ht="15">
      <c r="B10" s="5"/>
      <c r="C10" s="8" t="s">
        <v>44</v>
      </c>
      <c r="D10" s="4">
        <v>1</v>
      </c>
      <c r="E10" s="29">
        <v>2.8</v>
      </c>
      <c r="F10" s="36">
        <v>2800</v>
      </c>
      <c r="G10" s="23">
        <f>D10*F10</f>
        <v>2800</v>
      </c>
      <c r="H10" s="23">
        <f>G10*12</f>
        <v>33600</v>
      </c>
      <c r="I10" s="144"/>
    </row>
    <row r="11" spans="2:9" ht="15">
      <c r="B11" s="5"/>
      <c r="C11" s="8" t="s">
        <v>8</v>
      </c>
      <c r="D11" s="4">
        <v>1</v>
      </c>
      <c r="E11" s="29">
        <v>1.7</v>
      </c>
      <c r="F11" s="36">
        <v>1700</v>
      </c>
      <c r="G11" s="23">
        <f>D11*F11</f>
        <v>1700</v>
      </c>
      <c r="H11" s="23">
        <f>G11*12</f>
        <v>20400</v>
      </c>
      <c r="I11" s="144"/>
    </row>
    <row r="12" spans="2:9" ht="15">
      <c r="B12" s="5"/>
      <c r="C12" s="8" t="s">
        <v>8</v>
      </c>
      <c r="D12" s="4">
        <v>1</v>
      </c>
      <c r="E12" s="29">
        <v>1.5</v>
      </c>
      <c r="F12" s="36">
        <v>1500</v>
      </c>
      <c r="G12" s="23">
        <f>D12*F12</f>
        <v>1500</v>
      </c>
      <c r="H12" s="23">
        <f>G12*12</f>
        <v>18000</v>
      </c>
      <c r="I12" s="144"/>
    </row>
    <row r="13" spans="2:9" ht="15">
      <c r="B13" s="5"/>
      <c r="C13" s="8" t="s">
        <v>36</v>
      </c>
      <c r="D13" s="4">
        <v>12</v>
      </c>
      <c r="E13" s="29">
        <v>2</v>
      </c>
      <c r="F13" s="36">
        <v>2000</v>
      </c>
      <c r="G13" s="23">
        <f>D13*F13</f>
        <v>24000</v>
      </c>
      <c r="H13" s="23">
        <f>G13*12</f>
        <v>288000</v>
      </c>
      <c r="I13" s="144"/>
    </row>
    <row r="14" spans="2:9" ht="15">
      <c r="B14" s="15" t="s">
        <v>1</v>
      </c>
      <c r="C14" s="15" t="s">
        <v>45</v>
      </c>
      <c r="D14" s="24">
        <f>D15+D16+D17+D18</f>
        <v>15</v>
      </c>
      <c r="E14" s="24"/>
      <c r="F14" s="24">
        <f>F15+F16+F17+F18</f>
        <v>8000</v>
      </c>
      <c r="G14" s="24">
        <f>G15+G16+G17+G18</f>
        <v>30000</v>
      </c>
      <c r="H14" s="24">
        <f>H15+H16+H17+H18</f>
        <v>360000</v>
      </c>
      <c r="I14" s="144"/>
    </row>
    <row r="15" spans="2:9" s="37" customFormat="1" ht="15">
      <c r="B15" s="13"/>
      <c r="C15" s="12" t="s">
        <v>44</v>
      </c>
      <c r="D15" s="47">
        <v>1</v>
      </c>
      <c r="E15" s="48">
        <v>2.8</v>
      </c>
      <c r="F15" s="47">
        <v>2800</v>
      </c>
      <c r="G15" s="47">
        <f>D15*F15</f>
        <v>2800</v>
      </c>
      <c r="H15" s="47">
        <f>G15*12</f>
        <v>33600</v>
      </c>
      <c r="I15" s="144"/>
    </row>
    <row r="16" spans="2:9" s="37" customFormat="1" ht="15">
      <c r="B16" s="13"/>
      <c r="C16" s="12" t="s">
        <v>8</v>
      </c>
      <c r="D16" s="47">
        <v>1</v>
      </c>
      <c r="E16" s="48">
        <v>1.7</v>
      </c>
      <c r="F16" s="47">
        <v>1700</v>
      </c>
      <c r="G16" s="47">
        <f>D16*F16</f>
        <v>1700</v>
      </c>
      <c r="H16" s="47">
        <f>G16*12</f>
        <v>20400</v>
      </c>
      <c r="I16" s="144"/>
    </row>
    <row r="17" spans="2:9" s="37" customFormat="1" ht="15">
      <c r="B17" s="13"/>
      <c r="C17" s="12" t="s">
        <v>8</v>
      </c>
      <c r="D17" s="47">
        <v>1</v>
      </c>
      <c r="E17" s="48">
        <v>1.5</v>
      </c>
      <c r="F17" s="47">
        <v>1500</v>
      </c>
      <c r="G17" s="47">
        <f>D17*F17</f>
        <v>1500</v>
      </c>
      <c r="H17" s="47">
        <f>G17*12</f>
        <v>18000</v>
      </c>
      <c r="I17" s="144"/>
    </row>
    <row r="18" spans="2:9" ht="15">
      <c r="B18" s="5"/>
      <c r="C18" s="8" t="s">
        <v>36</v>
      </c>
      <c r="D18" s="4">
        <v>12</v>
      </c>
      <c r="E18" s="29">
        <v>2</v>
      </c>
      <c r="F18" s="36">
        <v>2000</v>
      </c>
      <c r="G18" s="23">
        <f>D18*F18</f>
        <v>24000</v>
      </c>
      <c r="H18" s="23">
        <f>G18*12</f>
        <v>288000</v>
      </c>
      <c r="I18" s="144"/>
    </row>
  </sheetData>
  <mergeCells count="2">
    <mergeCell ref="B4:I4"/>
    <mergeCell ref="I9:I1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tabSelected="1" workbookViewId="0">
      <pane xSplit="1" topLeftCell="E1" activePane="topRight" state="frozen"/>
      <selection pane="topRight" activeCell="O4" sqref="O4"/>
    </sheetView>
  </sheetViews>
  <sheetFormatPr defaultRowHeight="12.75"/>
  <cols>
    <col min="1" max="1" width="7.7109375" style="50" customWidth="1"/>
    <col min="2" max="2" width="43.42578125" customWidth="1"/>
    <col min="3" max="3" width="25.140625" customWidth="1"/>
    <col min="4" max="4" width="25" style="52" bestFit="1" customWidth="1"/>
    <col min="5" max="5" width="25" bestFit="1" customWidth="1"/>
    <col min="6" max="6" width="4.28515625" customWidth="1"/>
    <col min="8" max="8" width="19.42578125" customWidth="1"/>
    <col min="9" max="9" width="25" bestFit="1" customWidth="1"/>
    <col min="10" max="10" width="3.42578125" customWidth="1"/>
    <col min="11" max="11" width="4.85546875" customWidth="1"/>
    <col min="12" max="13" width="25" bestFit="1" customWidth="1"/>
    <col min="16" max="16" width="25" bestFit="1" customWidth="1"/>
  </cols>
  <sheetData>
    <row r="1" spans="1:13" ht="15">
      <c r="A1" s="53"/>
      <c r="B1" s="54"/>
      <c r="C1" s="55" t="s">
        <v>64</v>
      </c>
      <c r="D1" s="55" t="s">
        <v>62</v>
      </c>
      <c r="E1" s="56" t="s">
        <v>63</v>
      </c>
      <c r="H1" s="55" t="s">
        <v>72</v>
      </c>
      <c r="I1" s="56" t="s">
        <v>73</v>
      </c>
      <c r="L1" s="55" t="s">
        <v>74</v>
      </c>
      <c r="M1" s="56" t="s">
        <v>75</v>
      </c>
    </row>
    <row r="2" spans="1:13" s="49" customFormat="1" ht="20.25">
      <c r="A2" s="57">
        <v>1</v>
      </c>
      <c r="B2" s="58" t="s">
        <v>65</v>
      </c>
      <c r="C2" s="58"/>
      <c r="D2" s="59"/>
      <c r="E2" s="60">
        <f>1276560+144000</f>
        <v>1420560</v>
      </c>
      <c r="H2" s="58"/>
      <c r="I2" s="128">
        <v>1430000</v>
      </c>
      <c r="L2" s="58"/>
      <c r="M2" s="140">
        <v>1430000</v>
      </c>
    </row>
    <row r="3" spans="1:13" s="94" customFormat="1" ht="20.25">
      <c r="A3" s="90">
        <v>2</v>
      </c>
      <c r="B3" s="91" t="s">
        <v>46</v>
      </c>
      <c r="C3" s="92">
        <v>1481500</v>
      </c>
      <c r="D3" s="92">
        <f>D4+D5+D11</f>
        <v>2940000</v>
      </c>
      <c r="E3" s="93">
        <f>E4+E5+E6+E7+E8+E9+E10+E11</f>
        <v>553000</v>
      </c>
      <c r="H3" s="110">
        <f>H4+H5+H11</f>
        <v>2155000</v>
      </c>
      <c r="I3" s="116">
        <f>I4+I5+I6+I7+I8+I9+I10+I11</f>
        <v>445000</v>
      </c>
      <c r="L3" s="130">
        <f>L4+L5+L11</f>
        <v>3290000</v>
      </c>
      <c r="M3" s="93">
        <f>M4+M5+M6+M7+M8+M9+M10+M11</f>
        <v>543000</v>
      </c>
    </row>
    <row r="4" spans="1:13" s="49" customFormat="1" ht="20.25">
      <c r="A4" s="57"/>
      <c r="B4" s="54" t="s">
        <v>69</v>
      </c>
      <c r="C4" s="61">
        <f>49800*12</f>
        <v>597600</v>
      </c>
      <c r="D4" s="61">
        <v>2400000</v>
      </c>
      <c r="E4" s="61">
        <v>250000</v>
      </c>
      <c r="H4" s="115">
        <v>1680000</v>
      </c>
      <c r="I4" s="113">
        <v>202000</v>
      </c>
      <c r="L4" s="131">
        <v>2760000</v>
      </c>
      <c r="M4" s="113">
        <v>202000</v>
      </c>
    </row>
    <row r="5" spans="1:13">
      <c r="A5" s="53"/>
      <c r="B5" s="54" t="s">
        <v>47</v>
      </c>
      <c r="C5" s="61">
        <v>120000</v>
      </c>
      <c r="D5" s="61">
        <v>240000</v>
      </c>
      <c r="E5" s="61">
        <v>20000</v>
      </c>
      <c r="H5" s="115">
        <v>265000</v>
      </c>
      <c r="I5" s="117">
        <v>20000</v>
      </c>
      <c r="L5" s="132">
        <v>300000</v>
      </c>
      <c r="M5" s="133">
        <v>20000</v>
      </c>
    </row>
    <row r="6" spans="1:13">
      <c r="A6" s="53"/>
      <c r="B6" s="54" t="s">
        <v>48</v>
      </c>
      <c r="C6" s="61"/>
      <c r="D6" s="61"/>
      <c r="E6" s="61">
        <v>30000</v>
      </c>
      <c r="H6" s="114"/>
      <c r="I6" s="122">
        <v>30000</v>
      </c>
      <c r="L6" s="54"/>
      <c r="M6" s="61">
        <v>30000</v>
      </c>
    </row>
    <row r="7" spans="1:13">
      <c r="A7" s="53"/>
      <c r="B7" s="62" t="s">
        <v>58</v>
      </c>
      <c r="C7" s="61"/>
      <c r="D7" s="61"/>
      <c r="E7" s="61">
        <v>50000</v>
      </c>
      <c r="H7" s="114"/>
      <c r="I7" s="63">
        <v>50000</v>
      </c>
      <c r="L7" s="54"/>
      <c r="M7" s="61">
        <v>50000</v>
      </c>
    </row>
    <row r="8" spans="1:13">
      <c r="A8" s="53"/>
      <c r="B8" s="54" t="s">
        <v>49</v>
      </c>
      <c r="C8" s="61"/>
      <c r="D8" s="61"/>
      <c r="E8" s="61">
        <v>50000</v>
      </c>
      <c r="H8" s="114"/>
      <c r="I8" s="63">
        <v>50000</v>
      </c>
      <c r="L8" s="54"/>
      <c r="M8" s="61">
        <v>50000</v>
      </c>
    </row>
    <row r="9" spans="1:13">
      <c r="A9" s="53"/>
      <c r="B9" s="54" t="s">
        <v>50</v>
      </c>
      <c r="C9" s="61"/>
      <c r="D9" s="61"/>
      <c r="E9" s="61">
        <f>2000*2*12</f>
        <v>48000</v>
      </c>
      <c r="H9" s="114"/>
      <c r="I9" s="63">
        <f>2000*2*12</f>
        <v>48000</v>
      </c>
      <c r="L9" s="54"/>
      <c r="M9" s="61">
        <f>2000*2*12</f>
        <v>48000</v>
      </c>
    </row>
    <row r="10" spans="1:13">
      <c r="A10" s="53"/>
      <c r="B10" s="54" t="s">
        <v>51</v>
      </c>
      <c r="C10" s="61"/>
      <c r="D10" s="61"/>
      <c r="E10" s="61">
        <v>15000</v>
      </c>
      <c r="H10" s="114"/>
      <c r="I10" s="63">
        <v>15000</v>
      </c>
      <c r="L10" s="54"/>
      <c r="M10" s="61">
        <v>53000</v>
      </c>
    </row>
    <row r="11" spans="1:13">
      <c r="A11" s="53"/>
      <c r="B11" s="54" t="s">
        <v>52</v>
      </c>
      <c r="C11" s="61"/>
      <c r="D11" s="61">
        <v>300000</v>
      </c>
      <c r="E11" s="61">
        <v>90000</v>
      </c>
      <c r="H11" s="115">
        <v>210000</v>
      </c>
      <c r="I11" s="117">
        <v>30000</v>
      </c>
      <c r="L11" s="133">
        <v>230000</v>
      </c>
      <c r="M11" s="61">
        <v>90000</v>
      </c>
    </row>
    <row r="12" spans="1:13" s="99" customFormat="1" ht="20.25">
      <c r="A12" s="95">
        <v>3</v>
      </c>
      <c r="B12" s="96" t="s">
        <v>53</v>
      </c>
      <c r="C12" s="96"/>
      <c r="D12" s="97">
        <f>D13</f>
        <v>25000</v>
      </c>
      <c r="E12" s="98">
        <f>E13</f>
        <v>25000</v>
      </c>
      <c r="H12" s="111">
        <f>H13</f>
        <v>0</v>
      </c>
      <c r="I12" s="118">
        <f>I13</f>
        <v>8000</v>
      </c>
      <c r="L12" s="98"/>
      <c r="M12" s="136">
        <f>M13</f>
        <v>10000</v>
      </c>
    </row>
    <row r="13" spans="1:13">
      <c r="A13" s="53"/>
      <c r="B13" s="62" t="s">
        <v>54</v>
      </c>
      <c r="C13" s="62"/>
      <c r="D13" s="63">
        <v>25000</v>
      </c>
      <c r="E13" s="61">
        <v>25000</v>
      </c>
      <c r="H13" s="63"/>
      <c r="I13" s="117">
        <v>8000</v>
      </c>
      <c r="L13" s="133">
        <v>0</v>
      </c>
      <c r="M13" s="137">
        <v>10000</v>
      </c>
    </row>
    <row r="14" spans="1:13" s="104" customFormat="1" ht="20.25">
      <c r="A14" s="100">
        <v>4</v>
      </c>
      <c r="B14" s="101" t="s">
        <v>55</v>
      </c>
      <c r="C14" s="101">
        <f>C15</f>
        <v>3000</v>
      </c>
      <c r="D14" s="102">
        <f>D15</f>
        <v>0</v>
      </c>
      <c r="E14" s="103">
        <f>E15</f>
        <v>40000</v>
      </c>
      <c r="H14" s="101"/>
      <c r="I14" s="119">
        <f>I15</f>
        <v>32000</v>
      </c>
      <c r="L14" s="103">
        <f>L15</f>
        <v>10000</v>
      </c>
      <c r="M14" s="138">
        <f>M15</f>
        <v>32000</v>
      </c>
    </row>
    <row r="15" spans="1:13">
      <c r="A15" s="53"/>
      <c r="B15" s="62" t="s">
        <v>56</v>
      </c>
      <c r="C15" s="62">
        <v>3000</v>
      </c>
      <c r="D15" s="63"/>
      <c r="E15" s="61">
        <v>40000</v>
      </c>
      <c r="H15" s="54"/>
      <c r="I15" s="113">
        <v>32000</v>
      </c>
      <c r="L15" s="133">
        <v>10000</v>
      </c>
      <c r="M15" s="133">
        <v>32000</v>
      </c>
    </row>
    <row r="16" spans="1:13" s="108" customFormat="1" ht="20.25">
      <c r="A16" s="105">
        <v>5</v>
      </c>
      <c r="B16" s="106" t="s">
        <v>57</v>
      </c>
      <c r="C16" s="106">
        <f>C17+C18</f>
        <v>15500</v>
      </c>
      <c r="D16" s="107">
        <f>D17+D18</f>
        <v>370000</v>
      </c>
      <c r="E16" s="106">
        <f>E17+E18</f>
        <v>60000</v>
      </c>
      <c r="H16" s="112">
        <f>H17+H18</f>
        <v>55000</v>
      </c>
      <c r="I16" s="120">
        <f>I17+I18</f>
        <v>285000</v>
      </c>
      <c r="L16" s="134">
        <f>L17+L18</f>
        <v>200000</v>
      </c>
      <c r="M16" s="139">
        <f>M17+M18</f>
        <v>285000</v>
      </c>
    </row>
    <row r="17" spans="1:16">
      <c r="A17" s="53"/>
      <c r="B17" s="62" t="s">
        <v>59</v>
      </c>
      <c r="C17" s="62">
        <v>15500</v>
      </c>
      <c r="D17" s="63">
        <v>70000</v>
      </c>
      <c r="E17" s="61">
        <v>30000</v>
      </c>
      <c r="H17" s="63"/>
      <c r="I17" s="117">
        <v>100000</v>
      </c>
      <c r="L17" s="133">
        <v>20000</v>
      </c>
      <c r="M17" s="133">
        <v>100000</v>
      </c>
    </row>
    <row r="18" spans="1:16">
      <c r="A18" s="53"/>
      <c r="B18" s="62" t="s">
        <v>60</v>
      </c>
      <c r="C18" s="62"/>
      <c r="D18" s="63">
        <v>300000</v>
      </c>
      <c r="E18" s="61">
        <v>30000</v>
      </c>
      <c r="H18" s="63">
        <v>55000</v>
      </c>
      <c r="I18" s="117">
        <v>185000</v>
      </c>
      <c r="L18" s="132">
        <v>180000</v>
      </c>
      <c r="M18" s="132">
        <v>185000</v>
      </c>
    </row>
    <row r="19" spans="1:16">
      <c r="A19" s="53"/>
      <c r="B19" s="54"/>
      <c r="C19" s="54"/>
      <c r="D19" s="63"/>
      <c r="E19" s="54"/>
      <c r="H19" s="54"/>
      <c r="I19" s="114"/>
      <c r="L19" s="54"/>
      <c r="M19" s="54"/>
    </row>
    <row r="20" spans="1:16">
      <c r="A20" s="53"/>
      <c r="B20" s="54"/>
      <c r="C20" s="54"/>
      <c r="D20" s="63"/>
      <c r="E20" s="54"/>
      <c r="H20" s="54"/>
      <c r="I20" s="114"/>
      <c r="L20" s="54"/>
      <c r="M20" s="54"/>
    </row>
    <row r="21" spans="1:16">
      <c r="A21" s="53"/>
      <c r="B21" s="54"/>
      <c r="C21" s="54"/>
      <c r="D21" s="63"/>
      <c r="E21" s="54"/>
      <c r="H21" s="123">
        <f>H3+H12+H16</f>
        <v>2210000</v>
      </c>
      <c r="I21" s="124">
        <f>I2+I3+I12+I14+I16</f>
        <v>2200000</v>
      </c>
      <c r="L21" s="135">
        <f>L3+L12+L14+L16</f>
        <v>3500000</v>
      </c>
      <c r="M21" s="135">
        <f>M2+M3+M12+M14+M16</f>
        <v>2300000</v>
      </c>
    </row>
    <row r="22" spans="1:16" s="51" customFormat="1" ht="20.25">
      <c r="A22" s="57"/>
      <c r="B22" s="57" t="s">
        <v>61</v>
      </c>
      <c r="C22" s="64">
        <f>C3+C14+C16</f>
        <v>1500000</v>
      </c>
      <c r="D22" s="59">
        <f>D2+D3+D12+D14+D16</f>
        <v>3335000</v>
      </c>
      <c r="E22" s="64">
        <f>E2+E3+E12+E14+E16</f>
        <v>2098560</v>
      </c>
      <c r="H22" s="109">
        <v>2210000</v>
      </c>
      <c r="I22" s="121">
        <v>2200000</v>
      </c>
      <c r="L22" s="125">
        <v>3300000</v>
      </c>
      <c r="M22" s="125">
        <v>2300000</v>
      </c>
      <c r="P22" s="127">
        <f>100*2300*12</f>
        <v>2760000</v>
      </c>
    </row>
    <row r="23" spans="1:16">
      <c r="A23" s="53"/>
      <c r="B23" s="54"/>
      <c r="C23" s="54"/>
      <c r="D23" s="65"/>
      <c r="E23" s="54"/>
    </row>
    <row r="24" spans="1:16" ht="20.25">
      <c r="A24" s="53"/>
      <c r="B24" s="54"/>
      <c r="C24" s="66">
        <f>1500000+200000</f>
        <v>1700000</v>
      </c>
      <c r="D24" s="66">
        <v>3000000</v>
      </c>
      <c r="E24" s="66">
        <v>2500000</v>
      </c>
      <c r="M24" s="129">
        <f>2300000-M21</f>
        <v>0</v>
      </c>
    </row>
    <row r="25" spans="1:16">
      <c r="I25" s="129">
        <f>I22-I21</f>
        <v>0</v>
      </c>
      <c r="M25" s="126"/>
    </row>
    <row r="26" spans="1:16">
      <c r="D26" s="67"/>
      <c r="E26" s="67"/>
    </row>
  </sheetData>
  <pageMargins left="0.7" right="0.7" top="0.75" bottom="0.75" header="0.3" footer="0.3"/>
  <pageSetup paperSize="143" fitToHeight="0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ც.ა.</vt:lpstr>
      <vt:lpstr>რეგიონალური</vt:lpstr>
      <vt:lpstr>ერთიანად აპარატი და პროგრამა</vt:lpstr>
      <vt:lpstr>ც.ა.!Print_Area</vt:lpstr>
      <vt:lpstr>ც.ა.!Print_Titles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Sheree West</cp:lastModifiedBy>
  <cp:lastPrinted>2019-08-09T08:44:24Z</cp:lastPrinted>
  <dcterms:created xsi:type="dcterms:W3CDTF">2010-01-04T17:01:53Z</dcterms:created>
  <dcterms:modified xsi:type="dcterms:W3CDTF">2019-09-16T19:15:36Z</dcterms:modified>
</cp:coreProperties>
</file>